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2" i="1"/>
  <c r="D31"/>
  <c r="O30"/>
  <c r="O25"/>
  <c r="O26"/>
  <c r="O24"/>
  <c r="O22"/>
  <c r="O21"/>
  <c r="O9"/>
  <c r="O10"/>
  <c r="O11"/>
  <c r="O12"/>
  <c r="O13"/>
  <c r="O14"/>
  <c r="O15"/>
  <c r="O16"/>
  <c r="O17"/>
  <c r="O18"/>
  <c r="O19"/>
  <c r="O8"/>
  <c r="D23"/>
  <c r="O23" s="1"/>
  <c r="O20"/>
  <c r="O32"/>
  <c r="O31"/>
  <c r="H32"/>
  <c r="I32" s="1"/>
  <c r="J32" s="1"/>
  <c r="K37"/>
  <c r="L37"/>
  <c r="M37"/>
  <c r="N37"/>
  <c r="K34"/>
  <c r="L34"/>
  <c r="M34"/>
  <c r="N34"/>
  <c r="K33"/>
  <c r="L33"/>
  <c r="M33"/>
  <c r="N33"/>
  <c r="K27"/>
  <c r="L27"/>
  <c r="M27"/>
  <c r="N27"/>
  <c r="H20"/>
  <c r="I20"/>
  <c r="J20" s="1"/>
  <c r="H21"/>
  <c r="I21" s="1"/>
  <c r="J21" s="1"/>
  <c r="H22"/>
  <c r="I22"/>
  <c r="J22" s="1"/>
  <c r="H24"/>
  <c r="I24"/>
  <c r="J24" s="1"/>
  <c r="L22"/>
  <c r="M22" s="1"/>
  <c r="L21"/>
  <c r="L20"/>
  <c r="H36"/>
  <c r="I36"/>
  <c r="J36" s="1"/>
  <c r="I30"/>
  <c r="J30"/>
  <c r="A32"/>
  <c r="M21"/>
  <c r="H8"/>
  <c r="I8" s="1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5"/>
  <c r="I25"/>
  <c r="J25" s="1"/>
  <c r="H26"/>
  <c r="I26" s="1"/>
  <c r="J26" s="1"/>
  <c r="A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O27" l="1"/>
  <c r="H23"/>
  <c r="I23" s="1"/>
  <c r="J23" s="1"/>
  <c r="H31"/>
  <c r="I31" s="1"/>
  <c r="I33" s="1"/>
  <c r="I27"/>
  <c r="J8"/>
  <c r="J27" s="1"/>
  <c r="H27"/>
  <c r="J31"/>
  <c r="I34" l="1"/>
  <c r="G34" s="1"/>
  <c r="G37" s="1"/>
  <c r="J33"/>
  <c r="O33"/>
  <c r="J34"/>
  <c r="J37" s="1"/>
  <c r="O34"/>
  <c r="O37" s="1"/>
</calcChain>
</file>

<file path=xl/sharedStrings.xml><?xml version="1.0" encoding="utf-8"?>
<sst xmlns="http://schemas.openxmlformats.org/spreadsheetml/2006/main" count="101" uniqueCount="62">
  <si>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</si>
  <si>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</si>
  <si>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</si>
  <si>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</si>
  <si>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</si>
  <si>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</si>
  <si>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</si>
  <si>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</si>
  <si>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</si>
  <si>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</si>
  <si>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</si>
  <si>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</si>
  <si>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</si>
  <si>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</si>
  <si>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</si>
  <si>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</si>
  <si>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</si>
  <si>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</si>
  <si>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</si>
  <si>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</si>
  <si>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</si>
  <si>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</si>
  <si>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</si>
  <si>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</si>
  <si>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</si>
  <si>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</si>
  <si>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</si>
  <si>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Аварийное обслуживание, непредвиденные работы (заявочный ремонт)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</si>
  <si>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</si>
  <si>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</si>
  <si>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</si>
  <si>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</si>
  <si>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</si>
  <si>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</si>
  <si>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</si>
  <si>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</si>
  <si>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</si>
  <si>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</si>
  <si>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</si>
  <si>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</si>
  <si>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</si>
  <si>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</si>
  <si>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</si>
  <si>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</si>
  <si>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</si>
  <si>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убрать при печати</t>
  </si>
  <si>
    <t xml:space="preserve"> </t>
  </si>
  <si>
    <t>г. Рязань ул. Костычева д. 7</t>
  </si>
  <si>
    <t xml:space="preserve">Текущий ремонт 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</si>
  <si>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</si>
  <si>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</si>
  <si>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</si>
  <si>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постоянно</t>
  </si>
  <si>
    <t>Периодичность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</si>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</sst>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2" borderId="0" xfId="0" applyFont="1" applyFill="1"/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2" fontId="7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topLeftCell="A17" zoomScale="75" zoomScaleNormal="75" workbookViewId="0">
      <selection activeCell="U29" sqref="U29"/>
    </sheetView>
  </sheetViews>
  <sheetFormatPr defaultColWidth="8.85546875" defaultRowHeight="15.75"/>
  <cols>
    <col min="1" max="1" width="7.2851562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19.42578125" style="22" customWidth="1"/>
    <col min="7" max="7" width="12.140625" style="22" hidden="1" customWidth="1"/>
    <col min="8" max="8" width="15.5703125" style="1" hidden="1" customWidth="1"/>
    <col min="9" max="9" width="15.5703125" style="31" hidden="1" customWidth="1"/>
    <col min="10" max="10" width="14.5703125" style="31" hidden="1" customWidth="1"/>
    <col min="11" max="11" width="13" style="32" hidden="1" customWidth="1"/>
    <col min="12" max="13" width="12.5703125" style="32" hidden="1" customWidth="1"/>
    <col min="14" max="14" width="0" style="32" hidden="1" customWidth="1"/>
    <col min="15" max="15" width="13.7109375" style="32" customWidth="1"/>
    <col min="16" max="16384" width="8.85546875" style="1"/>
  </cols>
  <sheetData>
    <row r="1" spans="1:15">
      <c r="F1" s="2"/>
      <c r="G1" s="2"/>
    </row>
    <row r="2" spans="1:15">
      <c r="E2" s="48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3" customFormat="1" ht="18.75" customHeight="1">
      <c r="A3" s="49" t="s">
        <v>61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s="3" customFormat="1" ht="31.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ht="24.75" customHeight="1">
      <c r="A5" s="4"/>
      <c r="B5" s="4" t="s">
        <v>47</v>
      </c>
      <c r="C5" s="4" t="s">
        <v>0</v>
      </c>
      <c r="D5" s="5">
        <v>12623.7</v>
      </c>
      <c r="E5" s="5">
        <v>12623.7</v>
      </c>
      <c r="F5" s="6"/>
      <c r="G5" s="6"/>
      <c r="H5" s="7"/>
      <c r="I5" s="7"/>
    </row>
    <row r="6" spans="1:15" ht="20.25" customHeight="1">
      <c r="A6" s="50" t="s">
        <v>1</v>
      </c>
      <c r="B6" s="50"/>
      <c r="C6" s="50"/>
      <c r="D6" s="50"/>
      <c r="E6" s="50"/>
      <c r="F6" s="50"/>
      <c r="G6" s="50"/>
      <c r="H6" s="50"/>
      <c r="I6" s="50"/>
      <c r="K6" s="51" t="s">
        <v>45</v>
      </c>
      <c r="L6" s="52"/>
      <c r="M6" s="52"/>
    </row>
    <row r="7" spans="1:15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53</v>
      </c>
      <c r="G7" s="10"/>
      <c r="H7" s="10" t="s">
        <v>8</v>
      </c>
      <c r="I7" s="33" t="s">
        <v>7</v>
      </c>
      <c r="J7" s="28" t="s">
        <v>44</v>
      </c>
      <c r="K7" s="24" t="s">
        <v>46</v>
      </c>
      <c r="L7" s="25"/>
      <c r="M7" s="26"/>
      <c r="N7" s="23"/>
      <c r="O7" s="28" t="s">
        <v>44</v>
      </c>
    </row>
    <row r="8" spans="1:15" ht="78.75">
      <c r="A8" s="8">
        <v>1</v>
      </c>
      <c r="B8" s="11" t="s">
        <v>12</v>
      </c>
      <c r="C8" s="8" t="s">
        <v>13</v>
      </c>
      <c r="D8" s="12">
        <v>0.33</v>
      </c>
      <c r="E8" s="12">
        <v>12623.7</v>
      </c>
      <c r="F8" s="9" t="s">
        <v>14</v>
      </c>
      <c r="G8" s="9">
        <v>12</v>
      </c>
      <c r="H8" s="13">
        <f t="shared" ref="H8:H26" si="0">D8*E8</f>
        <v>4165.8210000000008</v>
      </c>
      <c r="I8" s="13">
        <f t="shared" ref="I8:I26" si="1">H8*G8</f>
        <v>49989.852000000014</v>
      </c>
      <c r="J8" s="13">
        <f>I8/12/E8</f>
        <v>0.33000000000000007</v>
      </c>
      <c r="K8" s="8"/>
      <c r="L8" s="25"/>
      <c r="M8" s="34"/>
      <c r="O8" s="35">
        <f>J8*1.04*1.092*1.072*1.0948*1.1308*1.108</f>
        <v>0.55109319949150137</v>
      </c>
    </row>
    <row r="9" spans="1:15" ht="78.75">
      <c r="A9" s="8">
        <f t="shared" ref="A9:A26" si="2">A8+1</f>
        <v>2</v>
      </c>
      <c r="B9" s="27" t="s">
        <v>50</v>
      </c>
      <c r="C9" s="8" t="s">
        <v>13</v>
      </c>
      <c r="D9" s="12">
        <v>0.08</v>
      </c>
      <c r="E9" s="12">
        <v>12623.7</v>
      </c>
      <c r="F9" s="9" t="s">
        <v>14</v>
      </c>
      <c r="G9" s="9">
        <v>12</v>
      </c>
      <c r="H9" s="13">
        <f t="shared" si="0"/>
        <v>1009.8960000000001</v>
      </c>
      <c r="I9" s="13">
        <f t="shared" si="1"/>
        <v>12118.752</v>
      </c>
      <c r="J9" s="13">
        <f t="shared" ref="J9:J26" si="3">I9/12/E9</f>
        <v>0.08</v>
      </c>
      <c r="K9" s="8"/>
      <c r="L9" s="25"/>
      <c r="M9" s="34"/>
      <c r="O9" s="35">
        <f t="shared" ref="O9:O19" si="4">J9*1.04*1.092*1.072*1.0948*1.1308*1.108</f>
        <v>0.13359835139187912</v>
      </c>
    </row>
    <row r="10" spans="1:15" ht="78.75">
      <c r="A10" s="8">
        <f t="shared" si="2"/>
        <v>3</v>
      </c>
      <c r="B10" s="11" t="s">
        <v>16</v>
      </c>
      <c r="C10" s="8" t="s">
        <v>15</v>
      </c>
      <c r="D10" s="12">
        <v>0.16</v>
      </c>
      <c r="E10" s="12">
        <v>12623.7</v>
      </c>
      <c r="F10" s="9" t="s">
        <v>14</v>
      </c>
      <c r="G10" s="9">
        <v>12</v>
      </c>
      <c r="H10" s="13">
        <f t="shared" si="0"/>
        <v>2019.7920000000001</v>
      </c>
      <c r="I10" s="13">
        <f t="shared" si="1"/>
        <v>24237.504000000001</v>
      </c>
      <c r="J10" s="13">
        <f t="shared" si="3"/>
        <v>0.16</v>
      </c>
      <c r="K10" s="8"/>
      <c r="L10" s="25"/>
      <c r="M10" s="34"/>
      <c r="O10" s="35">
        <f t="shared" si="4"/>
        <v>0.26719670278375823</v>
      </c>
    </row>
    <row r="11" spans="1:15" ht="30" customHeight="1">
      <c r="A11" s="8">
        <f t="shared" si="2"/>
        <v>4</v>
      </c>
      <c r="B11" s="11" t="s">
        <v>17</v>
      </c>
      <c r="C11" s="8" t="s">
        <v>18</v>
      </c>
      <c r="D11" s="12">
        <v>7.0000000000000007E-2</v>
      </c>
      <c r="E11" s="12">
        <v>12623.7</v>
      </c>
      <c r="F11" s="9" t="s">
        <v>14</v>
      </c>
      <c r="G11" s="9">
        <v>12</v>
      </c>
      <c r="H11" s="13">
        <f t="shared" si="0"/>
        <v>883.65900000000011</v>
      </c>
      <c r="I11" s="13">
        <f t="shared" si="1"/>
        <v>10603.908000000001</v>
      </c>
      <c r="J11" s="13">
        <f t="shared" si="3"/>
        <v>7.0000000000000007E-2</v>
      </c>
      <c r="K11" s="8"/>
      <c r="L11" s="25"/>
      <c r="M11" s="34"/>
      <c r="O11" s="35">
        <f t="shared" si="4"/>
        <v>0.11689855746789422</v>
      </c>
    </row>
    <row r="12" spans="1:15" ht="78.75">
      <c r="A12" s="8">
        <f t="shared" si="2"/>
        <v>5</v>
      </c>
      <c r="B12" s="11" t="s">
        <v>19</v>
      </c>
      <c r="C12" s="8" t="s">
        <v>20</v>
      </c>
      <c r="D12" s="12">
        <v>0.04</v>
      </c>
      <c r="E12" s="12">
        <v>12623.7</v>
      </c>
      <c r="F12" s="9" t="s">
        <v>14</v>
      </c>
      <c r="G12" s="9">
        <v>12</v>
      </c>
      <c r="H12" s="13">
        <f t="shared" si="0"/>
        <v>504.94800000000004</v>
      </c>
      <c r="I12" s="13">
        <f t="shared" si="1"/>
        <v>6059.3760000000002</v>
      </c>
      <c r="J12" s="13">
        <f t="shared" si="3"/>
        <v>0.04</v>
      </c>
      <c r="K12" s="8"/>
      <c r="L12" s="25"/>
      <c r="M12" s="34"/>
      <c r="O12" s="35">
        <f t="shared" si="4"/>
        <v>6.6799175695939558E-2</v>
      </c>
    </row>
    <row r="13" spans="1:15" ht="78.75">
      <c r="A13" s="8">
        <f t="shared" si="2"/>
        <v>6</v>
      </c>
      <c r="B13" s="11" t="s">
        <v>22</v>
      </c>
      <c r="C13" s="8" t="s">
        <v>23</v>
      </c>
      <c r="D13" s="12">
        <v>0.2</v>
      </c>
      <c r="E13" s="12">
        <v>12623.7</v>
      </c>
      <c r="F13" s="9" t="s">
        <v>14</v>
      </c>
      <c r="G13" s="9">
        <v>12</v>
      </c>
      <c r="H13" s="13">
        <f t="shared" si="0"/>
        <v>2524.7400000000002</v>
      </c>
      <c r="I13" s="13">
        <f t="shared" si="1"/>
        <v>30296.880000000005</v>
      </c>
      <c r="J13" s="13">
        <f t="shared" si="3"/>
        <v>0.2</v>
      </c>
      <c r="K13" s="8"/>
      <c r="L13" s="25"/>
      <c r="M13" s="34"/>
      <c r="O13" s="35">
        <f t="shared" si="4"/>
        <v>0.33399587847969775</v>
      </c>
    </row>
    <row r="14" spans="1:15" ht="78.75">
      <c r="A14" s="8">
        <f t="shared" si="2"/>
        <v>7</v>
      </c>
      <c r="B14" s="27" t="s">
        <v>51</v>
      </c>
      <c r="C14" s="8" t="s">
        <v>25</v>
      </c>
      <c r="D14" s="12">
        <v>0.18000000000000002</v>
      </c>
      <c r="E14" s="12">
        <v>12623.7</v>
      </c>
      <c r="F14" s="9" t="s">
        <v>14</v>
      </c>
      <c r="G14" s="9">
        <v>12</v>
      </c>
      <c r="H14" s="13">
        <f t="shared" si="0"/>
        <v>2272.2660000000005</v>
      </c>
      <c r="I14" s="13">
        <f t="shared" si="1"/>
        <v>27267.192000000006</v>
      </c>
      <c r="J14" s="13">
        <f t="shared" si="3"/>
        <v>0.18000000000000002</v>
      </c>
      <c r="K14" s="8"/>
      <c r="L14" s="25"/>
      <c r="M14" s="34"/>
      <c r="O14" s="35">
        <f t="shared" si="4"/>
        <v>0.30059629063172805</v>
      </c>
    </row>
    <row r="15" spans="1:15" ht="78.75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12623.7</v>
      </c>
      <c r="F15" s="9" t="s">
        <v>14</v>
      </c>
      <c r="G15" s="9">
        <v>12</v>
      </c>
      <c r="H15" s="13">
        <f t="shared" si="0"/>
        <v>2398.5030000000002</v>
      </c>
      <c r="I15" s="13">
        <f t="shared" si="1"/>
        <v>28782.036</v>
      </c>
      <c r="J15" s="13">
        <f t="shared" si="3"/>
        <v>0.19</v>
      </c>
      <c r="K15" s="8"/>
      <c r="L15" s="25"/>
      <c r="M15" s="34"/>
      <c r="O15" s="35">
        <f t="shared" si="4"/>
        <v>0.31729608455571284</v>
      </c>
    </row>
    <row r="16" spans="1:15" ht="33" customHeight="1">
      <c r="A16" s="8">
        <f t="shared" si="2"/>
        <v>9</v>
      </c>
      <c r="B16" s="11" t="s">
        <v>27</v>
      </c>
      <c r="C16" s="8" t="s">
        <v>13</v>
      </c>
      <c r="D16" s="12">
        <v>0.52</v>
      </c>
      <c r="E16" s="12">
        <v>12623.7</v>
      </c>
      <c r="F16" s="14" t="s">
        <v>52</v>
      </c>
      <c r="G16" s="9">
        <v>12</v>
      </c>
      <c r="H16" s="13">
        <f t="shared" si="0"/>
        <v>6564.3240000000005</v>
      </c>
      <c r="I16" s="13">
        <f t="shared" si="1"/>
        <v>78771.888000000006</v>
      </c>
      <c r="J16" s="13">
        <f t="shared" si="3"/>
        <v>0.52</v>
      </c>
      <c r="K16" s="8"/>
      <c r="L16" s="25"/>
      <c r="M16" s="34"/>
      <c r="O16" s="35">
        <f t="shared" si="4"/>
        <v>0.86838928404721427</v>
      </c>
    </row>
    <row r="17" spans="1:16" ht="33" customHeight="1">
      <c r="A17" s="8">
        <f t="shared" si="2"/>
        <v>10</v>
      </c>
      <c r="B17" s="11" t="s">
        <v>28</v>
      </c>
      <c r="C17" s="8" t="s">
        <v>13</v>
      </c>
      <c r="D17" s="12">
        <v>0.44</v>
      </c>
      <c r="E17" s="12">
        <v>12623.7</v>
      </c>
      <c r="F17" s="14" t="s">
        <v>52</v>
      </c>
      <c r="G17" s="9">
        <v>12</v>
      </c>
      <c r="H17" s="13">
        <f t="shared" si="0"/>
        <v>5554.4280000000008</v>
      </c>
      <c r="I17" s="13">
        <f t="shared" si="1"/>
        <v>66653.136000000013</v>
      </c>
      <c r="J17" s="13">
        <f t="shared" si="3"/>
        <v>0.44000000000000006</v>
      </c>
      <c r="K17" s="8"/>
      <c r="L17" s="25"/>
      <c r="M17" s="34"/>
      <c r="O17" s="35">
        <f t="shared" si="4"/>
        <v>0.73479093265533535</v>
      </c>
    </row>
    <row r="18" spans="1:16" ht="41.25" customHeight="1">
      <c r="A18" s="8">
        <f t="shared" si="2"/>
        <v>11</v>
      </c>
      <c r="B18" s="11" t="s">
        <v>29</v>
      </c>
      <c r="C18" s="8" t="s">
        <v>25</v>
      </c>
      <c r="D18" s="12">
        <v>0.05</v>
      </c>
      <c r="E18" s="12">
        <v>12623.7</v>
      </c>
      <c r="F18" s="9" t="s">
        <v>30</v>
      </c>
      <c r="G18" s="9">
        <v>12</v>
      </c>
      <c r="H18" s="13">
        <f t="shared" si="0"/>
        <v>631.18500000000006</v>
      </c>
      <c r="I18" s="13">
        <f t="shared" si="1"/>
        <v>7574.2200000000012</v>
      </c>
      <c r="J18" s="13">
        <f t="shared" si="3"/>
        <v>0.05</v>
      </c>
      <c r="K18" s="8"/>
      <c r="L18" s="25"/>
      <c r="M18" s="34"/>
      <c r="O18" s="35">
        <f t="shared" si="4"/>
        <v>8.3498969619924437E-2</v>
      </c>
    </row>
    <row r="19" spans="1:16" ht="81.599999999999994" customHeight="1">
      <c r="A19" s="8">
        <f t="shared" si="2"/>
        <v>12</v>
      </c>
      <c r="B19" s="11" t="s">
        <v>31</v>
      </c>
      <c r="C19" s="8" t="s">
        <v>25</v>
      </c>
      <c r="D19" s="12">
        <v>0.08</v>
      </c>
      <c r="E19" s="12">
        <v>12623.7</v>
      </c>
      <c r="F19" s="9" t="s">
        <v>57</v>
      </c>
      <c r="G19" s="9">
        <v>12</v>
      </c>
      <c r="H19" s="13">
        <f t="shared" si="0"/>
        <v>1009.8960000000001</v>
      </c>
      <c r="I19" s="13">
        <f t="shared" si="1"/>
        <v>12118.752</v>
      </c>
      <c r="J19" s="13">
        <f t="shared" si="3"/>
        <v>0.08</v>
      </c>
      <c r="K19" s="8"/>
      <c r="L19" s="25"/>
      <c r="M19" s="34"/>
      <c r="O19" s="35">
        <f t="shared" si="4"/>
        <v>0.13359835139187912</v>
      </c>
    </row>
    <row r="20" spans="1:16" ht="31.5">
      <c r="A20" s="10">
        <f t="shared" si="2"/>
        <v>13</v>
      </c>
      <c r="B20" s="53" t="s">
        <v>32</v>
      </c>
      <c r="C20" s="10" t="s">
        <v>33</v>
      </c>
      <c r="D20" s="54">
        <v>0.46</v>
      </c>
      <c r="E20" s="54">
        <v>12623.7</v>
      </c>
      <c r="F20" s="9" t="s">
        <v>21</v>
      </c>
      <c r="G20" s="9">
        <v>12</v>
      </c>
      <c r="H20" s="13">
        <f t="shared" si="0"/>
        <v>5806.902000000001</v>
      </c>
      <c r="I20" s="13">
        <f t="shared" si="1"/>
        <v>69682.824000000008</v>
      </c>
      <c r="J20" s="13">
        <f t="shared" si="3"/>
        <v>0.46000000000000008</v>
      </c>
      <c r="K20" s="10">
        <v>65560</v>
      </c>
      <c r="L20" s="33">
        <f>K20/12/E20</f>
        <v>0.43278383780772139</v>
      </c>
      <c r="M20" s="55"/>
      <c r="N20" s="45"/>
      <c r="O20" s="41">
        <f>0.87*1.108</f>
        <v>0.96396000000000004</v>
      </c>
      <c r="P20" s="22"/>
    </row>
    <row r="21" spans="1:16" ht="31.5">
      <c r="A21" s="10">
        <f t="shared" si="2"/>
        <v>14</v>
      </c>
      <c r="B21" s="56" t="s">
        <v>49</v>
      </c>
      <c r="C21" s="10" t="s">
        <v>34</v>
      </c>
      <c r="D21" s="54">
        <v>1.0900000000000001</v>
      </c>
      <c r="E21" s="54">
        <v>12623.7</v>
      </c>
      <c r="F21" s="14" t="s">
        <v>52</v>
      </c>
      <c r="G21" s="9">
        <v>12</v>
      </c>
      <c r="H21" s="13">
        <f t="shared" si="0"/>
        <v>13759.833000000002</v>
      </c>
      <c r="I21" s="13">
        <f t="shared" si="1"/>
        <v>165117.99600000004</v>
      </c>
      <c r="J21" s="13">
        <f t="shared" si="3"/>
        <v>1.0900000000000003</v>
      </c>
      <c r="K21" s="10">
        <v>942</v>
      </c>
      <c r="L21" s="33">
        <f>(8921.3+2105+42.41)*12</f>
        <v>132824.51999999999</v>
      </c>
      <c r="M21" s="55">
        <f>L21*0.06+L21</f>
        <v>140793.99119999999</v>
      </c>
      <c r="N21" s="45"/>
      <c r="O21" s="41">
        <f>J21*1.04*1.092*1.072*1.0948*1.1308*1.108</f>
        <v>1.8202775377143534</v>
      </c>
    </row>
    <row r="22" spans="1:16" ht="47.25">
      <c r="A22" s="10">
        <f t="shared" si="2"/>
        <v>15</v>
      </c>
      <c r="B22" s="56" t="s">
        <v>58</v>
      </c>
      <c r="C22" s="10" t="s">
        <v>35</v>
      </c>
      <c r="D22" s="54">
        <v>3.11</v>
      </c>
      <c r="E22" s="54">
        <v>12623.7</v>
      </c>
      <c r="F22" s="9" t="s">
        <v>36</v>
      </c>
      <c r="G22" s="9">
        <v>12</v>
      </c>
      <c r="H22" s="13">
        <f t="shared" si="0"/>
        <v>39259.707000000002</v>
      </c>
      <c r="I22" s="13">
        <f t="shared" si="1"/>
        <v>471116.48400000005</v>
      </c>
      <c r="J22" s="13">
        <f t="shared" si="3"/>
        <v>3.11</v>
      </c>
      <c r="K22" s="10">
        <v>2740</v>
      </c>
      <c r="L22" s="33">
        <f>(20649.72+2105+488.82)*12</f>
        <v>278922.48</v>
      </c>
      <c r="M22" s="55">
        <f>L22*0.06+L22</f>
        <v>295657.82879999996</v>
      </c>
      <c r="N22" s="45"/>
      <c r="O22" s="41">
        <f>J22*1.04*1.092*1.072*1.0948*1.1308*1.108</f>
        <v>5.1936359103592995</v>
      </c>
    </row>
    <row r="23" spans="1:16" ht="31.5">
      <c r="A23" s="10">
        <f t="shared" si="2"/>
        <v>16</v>
      </c>
      <c r="B23" s="57" t="s">
        <v>37</v>
      </c>
      <c r="C23" s="14" t="s">
        <v>38</v>
      </c>
      <c r="D23" s="54">
        <f>5925.75*1.0948*1.1308*1.108</f>
        <v>8128.3739274830405</v>
      </c>
      <c r="E23" s="54">
        <v>6</v>
      </c>
      <c r="F23" s="14" t="s">
        <v>52</v>
      </c>
      <c r="G23" s="14">
        <v>12</v>
      </c>
      <c r="H23" s="13">
        <f t="shared" si="0"/>
        <v>48770.243564898243</v>
      </c>
      <c r="I23" s="13">
        <f t="shared" si="1"/>
        <v>585242.92277877894</v>
      </c>
      <c r="J23" s="13">
        <f>I23/12/D5</f>
        <v>3.8633874034473443</v>
      </c>
      <c r="K23" s="10"/>
      <c r="L23" s="33"/>
      <c r="M23" s="55"/>
      <c r="N23" s="45"/>
      <c r="O23" s="41">
        <f>D23*E23/E22</f>
        <v>3.8633874034473443</v>
      </c>
    </row>
    <row r="24" spans="1:16">
      <c r="A24" s="10">
        <f t="shared" si="2"/>
        <v>17</v>
      </c>
      <c r="B24" s="57" t="s">
        <v>39</v>
      </c>
      <c r="C24" s="14" t="s">
        <v>13</v>
      </c>
      <c r="D24" s="54">
        <v>1.6400000000000001</v>
      </c>
      <c r="E24" s="54">
        <v>12623.7</v>
      </c>
      <c r="F24" s="14" t="s">
        <v>52</v>
      </c>
      <c r="G24" s="14">
        <v>12</v>
      </c>
      <c r="H24" s="13">
        <f t="shared" si="0"/>
        <v>20702.868000000002</v>
      </c>
      <c r="I24" s="13">
        <f t="shared" si="1"/>
        <v>248434.41600000003</v>
      </c>
      <c r="J24" s="13">
        <f t="shared" si="3"/>
        <v>1.6400000000000001</v>
      </c>
      <c r="K24" s="10"/>
      <c r="L24" s="33"/>
      <c r="M24" s="55"/>
      <c r="N24" s="45"/>
      <c r="O24" s="41">
        <f>J24*1.04*1.092*1.072*1.0948*1.1308*1.108</f>
        <v>2.7387662035335216</v>
      </c>
    </row>
    <row r="25" spans="1:16">
      <c r="A25" s="10">
        <f t="shared" si="2"/>
        <v>18</v>
      </c>
      <c r="B25" s="57" t="s">
        <v>40</v>
      </c>
      <c r="C25" s="61" t="s">
        <v>13</v>
      </c>
      <c r="D25" s="54">
        <v>0.13</v>
      </c>
      <c r="E25" s="54">
        <v>12623.7</v>
      </c>
      <c r="F25" s="14" t="s">
        <v>52</v>
      </c>
      <c r="G25" s="14">
        <v>12</v>
      </c>
      <c r="H25" s="13">
        <f t="shared" si="0"/>
        <v>1641.0810000000001</v>
      </c>
      <c r="I25" s="36">
        <f t="shared" si="1"/>
        <v>19692.972000000002</v>
      </c>
      <c r="J25" s="13">
        <f t="shared" si="3"/>
        <v>0.13</v>
      </c>
      <c r="K25" s="58"/>
      <c r="L25" s="59"/>
      <c r="M25" s="60"/>
      <c r="N25" s="45"/>
      <c r="O25" s="41">
        <f t="shared" ref="O25:O26" si="5">J25*1.04*1.092*1.072*1.0948*1.1308*1.108</f>
        <v>0.21709732101180357</v>
      </c>
    </row>
    <row r="26" spans="1:16" ht="48.75" customHeight="1">
      <c r="A26" s="10">
        <f t="shared" si="2"/>
        <v>19</v>
      </c>
      <c r="B26" s="57" t="s">
        <v>41</v>
      </c>
      <c r="C26" s="61" t="s">
        <v>13</v>
      </c>
      <c r="D26" s="54">
        <v>1.27</v>
      </c>
      <c r="E26" s="54">
        <v>12623.7</v>
      </c>
      <c r="F26" s="14" t="s">
        <v>52</v>
      </c>
      <c r="G26" s="14">
        <v>12</v>
      </c>
      <c r="H26" s="13">
        <f t="shared" si="0"/>
        <v>16032.099000000002</v>
      </c>
      <c r="I26" s="13">
        <f t="shared" si="1"/>
        <v>192385.18800000002</v>
      </c>
      <c r="J26" s="13">
        <f t="shared" si="3"/>
        <v>1.27</v>
      </c>
      <c r="K26" s="10"/>
      <c r="L26" s="10"/>
      <c r="M26" s="55"/>
      <c r="N26" s="45"/>
      <c r="O26" s="41">
        <f t="shared" si="5"/>
        <v>2.1208738283460806</v>
      </c>
    </row>
    <row r="27" spans="1:16" s="29" customFormat="1">
      <c r="A27" s="62" t="s">
        <v>54</v>
      </c>
      <c r="B27" s="63"/>
      <c r="C27" s="63"/>
      <c r="D27" s="63"/>
      <c r="E27" s="63"/>
      <c r="F27" s="64"/>
      <c r="G27" s="65"/>
      <c r="H27" s="66">
        <f>SUM(H8:H26)</f>
        <v>175512.19156489824</v>
      </c>
      <c r="I27" s="67">
        <f t="shared" ref="I27:N27" si="6">SUM(I8:I26)</f>
        <v>2106146.2987787793</v>
      </c>
      <c r="J27" s="67">
        <f t="shared" si="6"/>
        <v>13.903387403447345</v>
      </c>
      <c r="K27" s="67">
        <f t="shared" si="6"/>
        <v>69242</v>
      </c>
      <c r="L27" s="67">
        <f t="shared" si="6"/>
        <v>411747.43278383778</v>
      </c>
      <c r="M27" s="67">
        <f t="shared" si="6"/>
        <v>436451.81999999995</v>
      </c>
      <c r="N27" s="67">
        <f t="shared" si="6"/>
        <v>0</v>
      </c>
      <c r="O27" s="67">
        <f>SUM(O8:O26)</f>
        <v>20.825749982624867</v>
      </c>
    </row>
    <row r="28" spans="1:16" s="3" customFormat="1">
      <c r="A28" s="42" t="s">
        <v>42</v>
      </c>
      <c r="B28" s="42"/>
      <c r="C28" s="42"/>
      <c r="D28" s="42"/>
      <c r="E28" s="42"/>
      <c r="F28" s="42"/>
      <c r="G28" s="42"/>
      <c r="H28" s="42"/>
      <c r="I28" s="43"/>
      <c r="J28" s="44"/>
      <c r="K28" s="45"/>
      <c r="L28" s="45"/>
      <c r="M28" s="45"/>
      <c r="N28" s="45"/>
      <c r="O28" s="41"/>
    </row>
    <row r="29" spans="1:16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53</v>
      </c>
      <c r="G29" s="9"/>
      <c r="H29" s="10" t="s">
        <v>8</v>
      </c>
      <c r="I29" s="33" t="s">
        <v>7</v>
      </c>
      <c r="J29" s="28" t="s">
        <v>44</v>
      </c>
      <c r="K29" s="55"/>
      <c r="L29" s="55"/>
      <c r="M29" s="55"/>
      <c r="N29" s="45"/>
      <c r="O29" s="28" t="s">
        <v>44</v>
      </c>
    </row>
    <row r="30" spans="1:16" s="3" customFormat="1" ht="28.15" customHeight="1">
      <c r="A30" s="10">
        <v>1</v>
      </c>
      <c r="B30" s="68" t="s">
        <v>48</v>
      </c>
      <c r="C30" s="61" t="s">
        <v>13</v>
      </c>
      <c r="D30" s="54">
        <v>2.81</v>
      </c>
      <c r="E30" s="69">
        <v>12623.7</v>
      </c>
      <c r="F30" s="9" t="s">
        <v>43</v>
      </c>
      <c r="G30" s="9">
        <v>12</v>
      </c>
      <c r="H30" s="13">
        <v>0</v>
      </c>
      <c r="I30" s="13">
        <f>D30*E30*G30</f>
        <v>425671.16399999999</v>
      </c>
      <c r="J30" s="14">
        <f>I30/G30/E30</f>
        <v>2.81</v>
      </c>
      <c r="K30" s="55"/>
      <c r="L30" s="55"/>
      <c r="M30" s="55"/>
      <c r="N30" s="45"/>
      <c r="O30" s="41">
        <f>5.54*1.108</f>
        <v>6.1383200000000002</v>
      </c>
    </row>
    <row r="31" spans="1:16" s="3" customFormat="1" ht="36.6" customHeight="1">
      <c r="A31" s="10">
        <v>2</v>
      </c>
      <c r="B31" s="53" t="s">
        <v>9</v>
      </c>
      <c r="C31" s="10" t="s">
        <v>10</v>
      </c>
      <c r="D31" s="54">
        <f>15.97*1.072*1.083*1.1304*1.108</f>
        <v>23.222023881583105</v>
      </c>
      <c r="E31" s="54">
        <v>5600</v>
      </c>
      <c r="F31" s="9" t="s">
        <v>43</v>
      </c>
      <c r="G31" s="9">
        <v>1</v>
      </c>
      <c r="H31" s="13">
        <f>D31*E31</f>
        <v>130043.33373686539</v>
      </c>
      <c r="I31" s="13">
        <f>H31*G31</f>
        <v>130043.33373686539</v>
      </c>
      <c r="J31" s="13">
        <f>I31/12/E30</f>
        <v>0.85846023575275987</v>
      </c>
      <c r="K31" s="10"/>
      <c r="L31" s="33"/>
      <c r="M31" s="55"/>
      <c r="N31" s="45"/>
      <c r="O31" s="41">
        <f>D31*E31/E30/12</f>
        <v>0.85846023575275987</v>
      </c>
    </row>
    <row r="32" spans="1:16" s="3" customFormat="1" ht="34.5" customHeight="1">
      <c r="A32" s="10">
        <f>A31+1</f>
        <v>3</v>
      </c>
      <c r="B32" s="53" t="s">
        <v>11</v>
      </c>
      <c r="C32" s="10" t="s">
        <v>10</v>
      </c>
      <c r="D32" s="54">
        <f>11.52*1.072*1.083*1.1304*1.108</f>
        <v>16.751265818148866</v>
      </c>
      <c r="E32" s="54">
        <v>5600</v>
      </c>
      <c r="F32" s="9" t="s">
        <v>43</v>
      </c>
      <c r="G32" s="9">
        <v>1</v>
      </c>
      <c r="H32" s="13">
        <f>D32*E32</f>
        <v>93807.088581633652</v>
      </c>
      <c r="I32" s="13">
        <f>H32*G32</f>
        <v>93807.088581633652</v>
      </c>
      <c r="J32" s="13">
        <f>I32/12/E30</f>
        <v>0.61925246811971157</v>
      </c>
      <c r="K32" s="10"/>
      <c r="L32" s="33"/>
      <c r="M32" s="55"/>
      <c r="N32" s="45"/>
      <c r="O32" s="41">
        <f>D32*E32/E30/12</f>
        <v>0.61925246811971169</v>
      </c>
    </row>
    <row r="33" spans="1:16" s="30" customFormat="1">
      <c r="A33" s="62" t="s">
        <v>54</v>
      </c>
      <c r="B33" s="63"/>
      <c r="C33" s="63"/>
      <c r="D33" s="63"/>
      <c r="E33" s="63"/>
      <c r="F33" s="64"/>
      <c r="G33" s="70"/>
      <c r="H33" s="71"/>
      <c r="I33" s="72">
        <f>SUM(I30:I32)</f>
        <v>649521.58631849906</v>
      </c>
      <c r="J33" s="72">
        <f>SUM(J30:J32)</f>
        <v>4.2877127038724714</v>
      </c>
      <c r="K33" s="72">
        <f t="shared" ref="K33:O33" si="7">SUM(K30:K32)</f>
        <v>0</v>
      </c>
      <c r="L33" s="72">
        <f t="shared" si="7"/>
        <v>0</v>
      </c>
      <c r="M33" s="72">
        <f t="shared" si="7"/>
        <v>0</v>
      </c>
      <c r="N33" s="72">
        <f t="shared" si="7"/>
        <v>0</v>
      </c>
      <c r="O33" s="72">
        <f t="shared" si="7"/>
        <v>7.6160327038724711</v>
      </c>
    </row>
    <row r="34" spans="1:16" s="29" customFormat="1">
      <c r="A34" s="73" t="s">
        <v>55</v>
      </c>
      <c r="B34" s="74"/>
      <c r="C34" s="74"/>
      <c r="D34" s="74"/>
      <c r="E34" s="74"/>
      <c r="F34" s="75"/>
      <c r="G34" s="70">
        <f>I34/12/E30</f>
        <v>18.191100107319816</v>
      </c>
      <c r="H34" s="66"/>
      <c r="I34" s="67">
        <f>I27+I33</f>
        <v>2755667.8850972783</v>
      </c>
      <c r="J34" s="67">
        <f>J27+J33</f>
        <v>18.191100107319816</v>
      </c>
      <c r="K34" s="67">
        <f t="shared" ref="K34:O34" si="8">K27+K33</f>
        <v>69242</v>
      </c>
      <c r="L34" s="67">
        <f t="shared" si="8"/>
        <v>411747.43278383778</v>
      </c>
      <c r="M34" s="67">
        <f t="shared" si="8"/>
        <v>436451.81999999995</v>
      </c>
      <c r="N34" s="67">
        <f t="shared" si="8"/>
        <v>0</v>
      </c>
      <c r="O34" s="67">
        <f t="shared" si="8"/>
        <v>28.441782686497337</v>
      </c>
    </row>
    <row r="35" spans="1:16" s="3" customFormat="1">
      <c r="A35" s="42" t="s">
        <v>56</v>
      </c>
      <c r="B35" s="42"/>
      <c r="C35" s="42"/>
      <c r="D35" s="42"/>
      <c r="E35" s="42"/>
      <c r="F35" s="42"/>
      <c r="G35" s="42"/>
      <c r="H35" s="42"/>
      <c r="I35" s="43"/>
      <c r="J35" s="44"/>
      <c r="K35" s="45"/>
      <c r="L35" s="45"/>
      <c r="M35" s="45"/>
      <c r="N35" s="45"/>
      <c r="O35" s="41"/>
      <c r="P35" s="22"/>
    </row>
    <row r="36" spans="1:16" s="3" customFormat="1" ht="64.5" customHeight="1">
      <c r="A36" s="33">
        <v>1</v>
      </c>
      <c r="B36" s="53" t="s">
        <v>60</v>
      </c>
      <c r="C36" s="61" t="s">
        <v>13</v>
      </c>
      <c r="D36" s="54">
        <v>1.73</v>
      </c>
      <c r="E36" s="61">
        <v>12623.7</v>
      </c>
      <c r="F36" s="14" t="s">
        <v>24</v>
      </c>
      <c r="G36" s="14">
        <v>12</v>
      </c>
      <c r="H36" s="13">
        <f>D36*E36</f>
        <v>21839.001</v>
      </c>
      <c r="I36" s="13">
        <f>H36*G36</f>
        <v>262068.01199999999</v>
      </c>
      <c r="J36" s="13">
        <f>I36/12/E36</f>
        <v>1.73</v>
      </c>
      <c r="K36" s="10"/>
      <c r="L36" s="10"/>
      <c r="M36" s="55"/>
      <c r="N36" s="45"/>
      <c r="O36" s="41">
        <v>2.78</v>
      </c>
    </row>
    <row r="37" spans="1:16">
      <c r="A37" s="76" t="s">
        <v>59</v>
      </c>
      <c r="B37" s="77"/>
      <c r="C37" s="77"/>
      <c r="D37" s="77"/>
      <c r="E37" s="77"/>
      <c r="F37" s="78"/>
      <c r="G37" s="79">
        <f>G34+D36</f>
        <v>19.921100107319816</v>
      </c>
      <c r="H37" s="80"/>
      <c r="I37" s="81"/>
      <c r="J37" s="81">
        <f>J36+J34</f>
        <v>19.921100107319816</v>
      </c>
      <c r="K37" s="81">
        <f t="shared" ref="K37:O37" si="9">K36+K34</f>
        <v>69242</v>
      </c>
      <c r="L37" s="81">
        <f t="shared" si="9"/>
        <v>411747.43278383778</v>
      </c>
      <c r="M37" s="81">
        <f t="shared" si="9"/>
        <v>436451.81999999995</v>
      </c>
      <c r="N37" s="81">
        <f t="shared" si="9"/>
        <v>0</v>
      </c>
      <c r="O37" s="82">
        <f t="shared" si="9"/>
        <v>31.221782686497338</v>
      </c>
    </row>
    <row r="38" spans="1:16" ht="7.5" customHeight="1">
      <c r="A38" s="17"/>
      <c r="B38" s="17"/>
      <c r="C38" s="17"/>
      <c r="D38" s="17"/>
      <c r="E38" s="17"/>
      <c r="F38" s="17"/>
      <c r="G38" s="17"/>
      <c r="H38" s="17"/>
      <c r="I38" s="83"/>
      <c r="J38" s="44"/>
      <c r="K38" s="45"/>
      <c r="L38" s="45"/>
      <c r="M38" s="45"/>
      <c r="N38" s="45"/>
      <c r="O38" s="45"/>
    </row>
    <row r="39" spans="1:16" ht="26.25" customHeight="1">
      <c r="A39" s="15"/>
      <c r="B39" s="46"/>
      <c r="C39" s="46"/>
      <c r="D39" s="46"/>
      <c r="E39" s="46"/>
      <c r="F39" s="46"/>
      <c r="G39" s="46"/>
      <c r="H39" s="46"/>
      <c r="I39" s="46"/>
      <c r="J39" s="47"/>
      <c r="K39" s="47"/>
      <c r="L39" s="47"/>
      <c r="M39" s="47"/>
      <c r="N39" s="47"/>
      <c r="O39" s="47"/>
    </row>
    <row r="40" spans="1:16">
      <c r="A40" s="16"/>
      <c r="B40" s="46"/>
      <c r="C40" s="46"/>
      <c r="D40" s="46"/>
      <c r="E40" s="46"/>
      <c r="F40" s="46"/>
      <c r="G40" s="46"/>
      <c r="H40" s="46"/>
      <c r="I40" s="46"/>
      <c r="J40" s="47"/>
      <c r="K40" s="47"/>
      <c r="L40" s="47"/>
      <c r="M40" s="47"/>
      <c r="N40" s="47"/>
      <c r="O40" s="47"/>
    </row>
    <row r="41" spans="1:16" ht="18.75" customHeight="1">
      <c r="A41" s="16"/>
      <c r="B41" s="46"/>
      <c r="C41" s="46"/>
      <c r="D41" s="46"/>
      <c r="E41" s="46"/>
      <c r="F41" s="46"/>
      <c r="G41" s="46"/>
      <c r="H41" s="46"/>
      <c r="I41" s="46"/>
      <c r="J41" s="47"/>
      <c r="K41" s="47"/>
      <c r="L41" s="47"/>
      <c r="M41" s="47"/>
      <c r="N41" s="47"/>
      <c r="O41" s="47"/>
    </row>
    <row r="42" spans="1:16">
      <c r="A42" s="16"/>
      <c r="B42" s="16"/>
      <c r="C42" s="16"/>
      <c r="D42" s="16"/>
      <c r="E42" s="16"/>
      <c r="F42" s="17"/>
      <c r="G42" s="17"/>
      <c r="H42" s="16"/>
      <c r="I42" s="37"/>
    </row>
    <row r="43" spans="1:16" s="20" customFormat="1">
      <c r="A43" s="18"/>
      <c r="B43" s="19"/>
      <c r="C43" s="18"/>
      <c r="D43" s="19"/>
      <c r="F43" s="21"/>
      <c r="G43" s="21"/>
      <c r="H43" s="18"/>
      <c r="I43" s="38"/>
      <c r="J43" s="39"/>
      <c r="K43" s="40"/>
      <c r="L43" s="40"/>
      <c r="M43" s="40"/>
      <c r="N43" s="40"/>
      <c r="O43" s="40"/>
    </row>
    <row r="44" spans="1:16" s="20" customFormat="1" ht="37.9" customHeight="1">
      <c r="A44" s="18"/>
      <c r="B44" s="18"/>
      <c r="C44" s="18"/>
      <c r="D44" s="19"/>
      <c r="E44" s="18"/>
      <c r="F44" s="21"/>
      <c r="G44" s="21"/>
      <c r="H44" s="18"/>
      <c r="I44" s="38"/>
      <c r="J44" s="39"/>
      <c r="K44" s="40"/>
      <c r="L44" s="40"/>
      <c r="M44" s="40"/>
      <c r="N44" s="40"/>
      <c r="O44" s="40"/>
    </row>
  </sheetData>
  <mergeCells count="9">
    <mergeCell ref="A34:F34"/>
    <mergeCell ref="A33:F33"/>
    <mergeCell ref="A37:F37"/>
    <mergeCell ref="B39:O41"/>
    <mergeCell ref="E2:O2"/>
    <mergeCell ref="A3:O4"/>
    <mergeCell ref="A6:I6"/>
    <mergeCell ref="K6:M6"/>
    <mergeCell ref="A27:F27"/>
  </mergeCells>
  <printOptions horizontalCentered="1" verticalCentered="1"/>
  <pageMargins left="0" right="0" top="0" bottom="0" header="0.27559055118110237" footer="0.31496062992125984"/>
  <pageSetup paperSize="9" scale="52" orientation="portrait" r:id="rId1"/>
  <ignoredErrors>
    <ignoredError sqref="J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2026-10-07T07:01:03Z</dcterms:modified>
</cp:coreProperties>
</file>